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14400" windowHeight="7680"/>
  </bookViews>
  <sheets>
    <sheet name="גיליון2" sheetId="2" r:id="rId1"/>
    <sheet name="גיליון3" sheetId="3" r:id="rId2"/>
  </sheets>
  <definedNames>
    <definedName name="_xlnm.Print_Area" localSheetId="0">גיליון2!$A$1:$K$25</definedName>
  </definedNames>
  <calcPr calcId="145621"/>
</workbook>
</file>

<file path=xl/calcChain.xml><?xml version="1.0" encoding="utf-8"?>
<calcChain xmlns="http://schemas.openxmlformats.org/spreadsheetml/2006/main">
  <c r="J15" i="2" l="1"/>
  <c r="C7" i="2"/>
  <c r="J11" i="2" l="1"/>
  <c r="J12" i="2"/>
  <c r="J13" i="2"/>
  <c r="J6" i="2"/>
  <c r="J7" i="2"/>
  <c r="J8" i="2"/>
  <c r="J9" i="2"/>
  <c r="J10" i="2"/>
  <c r="J5" i="2"/>
  <c r="J17" i="2" s="1"/>
  <c r="C20" i="2"/>
  <c r="C14" i="2"/>
  <c r="C16" i="2"/>
  <c r="C17" i="2" s="1"/>
  <c r="C21" i="2"/>
  <c r="C10" i="2"/>
  <c r="C22" i="2" l="1"/>
  <c r="C19" i="2"/>
  <c r="C24" i="2" l="1"/>
  <c r="C27" i="2" s="1"/>
</calcChain>
</file>

<file path=xl/sharedStrings.xml><?xml version="1.0" encoding="utf-8"?>
<sst xmlns="http://schemas.openxmlformats.org/spreadsheetml/2006/main" count="96" uniqueCount="89">
  <si>
    <t>צריכת חשמל</t>
  </si>
  <si>
    <t>מהירות ייצור</t>
  </si>
  <si>
    <t>m/min</t>
  </si>
  <si>
    <t>עלות ח"ג למטר</t>
  </si>
  <si>
    <t>עלות חשמל למטר</t>
  </si>
  <si>
    <t>m/h</t>
  </si>
  <si>
    <t>יצור צינור בשעה</t>
  </si>
  <si>
    <t>$/h</t>
  </si>
  <si>
    <t>עלות כוח עבודה למטר</t>
  </si>
  <si>
    <t>ימי עבודה בחודש</t>
  </si>
  <si>
    <t>ס"כ יצור מטרים בחודש</t>
  </si>
  <si>
    <t>שעות עבודה ביום</t>
  </si>
  <si>
    <t>ס"כ יצור מטרים בשנה</t>
  </si>
  <si>
    <t>ס"כ עלות יצור ישירות מטר צינור</t>
  </si>
  <si>
    <t>kg/m</t>
  </si>
  <si>
    <t xml:space="preserve">משקל  צינור </t>
  </si>
  <si>
    <t>Weigth pipe</t>
  </si>
  <si>
    <t>kW</t>
  </si>
  <si>
    <t>Production speed (min)</t>
  </si>
  <si>
    <t>Production speed (hour)</t>
  </si>
  <si>
    <t xml:space="preserve">Power consumption </t>
  </si>
  <si>
    <t>Raw material cost</t>
  </si>
  <si>
    <t xml:space="preserve">Raw material cost </t>
  </si>
  <si>
    <t xml:space="preserve">kW cost </t>
  </si>
  <si>
    <t>$/m</t>
  </si>
  <si>
    <t>m/month</t>
  </si>
  <si>
    <t>m/year</t>
  </si>
  <si>
    <t>h/day</t>
  </si>
  <si>
    <t>Production hours</t>
  </si>
  <si>
    <t>day/month</t>
  </si>
  <si>
    <t>Production days</t>
  </si>
  <si>
    <t>$/kg</t>
  </si>
  <si>
    <t>Total pipe production in month</t>
  </si>
  <si>
    <t>Total pipe production in year</t>
  </si>
  <si>
    <t>Manpower cost in hour</t>
  </si>
  <si>
    <t>Manpower cost per meter</t>
  </si>
  <si>
    <t>חישוב עלויות למטר צינור (עובי 8 mil)</t>
  </si>
  <si>
    <t>מחיר</t>
  </si>
  <si>
    <t>רצועת  PVC</t>
  </si>
  <si>
    <t>רצועת   תפלון</t>
  </si>
  <si>
    <t xml:space="preserve">מיסבים </t>
  </si>
  <si>
    <t>מחיר  יח"</t>
  </si>
  <si>
    <t>מותחנים</t>
  </si>
  <si>
    <t>800-1-8</t>
  </si>
  <si>
    <t>800-1-6</t>
  </si>
  <si>
    <t>800-1-18</t>
  </si>
  <si>
    <t>6007 ZZ</t>
  </si>
  <si>
    <t>890-60-1.2  02</t>
  </si>
  <si>
    <t>D877-45-10  ND2</t>
  </si>
  <si>
    <t>מספר קטלוגי</t>
  </si>
  <si>
    <t>פריט</t>
  </si>
  <si>
    <t>כמות</t>
  </si>
  <si>
    <t>סכינים</t>
  </si>
  <si>
    <t>קונטרה-סכין</t>
  </si>
  <si>
    <t>לוחץ PRESS</t>
  </si>
  <si>
    <t>טכנאי+טיסות</t>
  </si>
  <si>
    <t>מחיר KW   בישראל</t>
  </si>
  <si>
    <t>עלות כוח עבודה לשעה</t>
  </si>
  <si>
    <t>עלות חלקי חילף למטר שנתי</t>
  </si>
  <si>
    <t>מחיר ח"ג לkg</t>
  </si>
  <si>
    <t>(לא כולל החזר עלות מכונה)</t>
  </si>
  <si>
    <t>PVC Belt</t>
  </si>
  <si>
    <t xml:space="preserve">Teflon Belt </t>
  </si>
  <si>
    <t>Bearings</t>
  </si>
  <si>
    <t>Adjustment parts</t>
  </si>
  <si>
    <t>Knives</t>
  </si>
  <si>
    <t xml:space="preserve">Contra-knife </t>
  </si>
  <si>
    <t>Presser</t>
  </si>
  <si>
    <t>מעברי מים</t>
  </si>
  <si>
    <t>Wter Breaks</t>
  </si>
  <si>
    <t>ברגי לחץ</t>
  </si>
  <si>
    <t>Pressing Screws</t>
  </si>
  <si>
    <t>Price</t>
  </si>
  <si>
    <t>Unit Price</t>
  </si>
  <si>
    <t>Quantity</t>
  </si>
  <si>
    <t>Item</t>
  </si>
  <si>
    <t xml:space="preserve">Catalog No. </t>
  </si>
  <si>
    <t>Technitian &amp; Flights</t>
  </si>
  <si>
    <t>עלות חלקי חילוף שנתית - Annual Spare Parts Cost</t>
  </si>
  <si>
    <t>Total pipe production cost</t>
  </si>
  <si>
    <t>Production Data</t>
  </si>
  <si>
    <t xml:space="preserve"> Calculate pipe cost per meter (8 mil)  </t>
  </si>
  <si>
    <t>SubTotal</t>
  </si>
  <si>
    <t>The price  rate will be determined according to the destination</t>
  </si>
  <si>
    <t>מחיר צינור לספק</t>
  </si>
  <si>
    <t>$</t>
  </si>
  <si>
    <t>Supplier pipe price</t>
  </si>
  <si>
    <t>רווח צפוי לשנה לאחר החזר השקעה</t>
  </si>
  <si>
    <t>Expected profit year after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</si>
</sst>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[$$-409]#,##0.00"/>
    <numFmt numFmtId="165" formatCode="0.0000"/>
    <numFmt numFmtId="166" formatCode="0.000"/>
    <numFmt numFmtId="167" formatCode="_ * #,##0_ ;_ * \-#,##0_ ;_ * &quot;-&quot;??_ ;_ @_ "/>
    <numFmt numFmtId="168" formatCode="#,##0_-\ [$€-1]"/>
  </numFmts>
  <fonts count="2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Inherit"/>
    </font>
    <font>
      <u/>
      <sz val="11"/>
      <color theme="10"/>
      <name val="Arial"/>
      <family val="2"/>
      <charset val="177"/>
    </font>
    <font>
      <b/>
      <sz val="11"/>
      <color rgb="FF000000"/>
      <name val="Inherit"/>
    </font>
    <font>
      <sz val="11"/>
      <color theme="1"/>
      <name val="Arial"/>
      <family val="2"/>
      <scheme val="minor"/>
    </font>
    <font>
      <sz val="12"/>
      <color rgb="FF333333"/>
      <name val="Arial"/>
      <family val="2"/>
      <scheme val="minor"/>
    </font>
    <font>
      <b/>
      <sz val="12"/>
      <color rgb="FF333333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2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2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u/>
      <sz val="14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0" borderId="0" xfId="0" applyFont="1"/>
    <xf numFmtId="0" fontId="0" fillId="0" borderId="0" xfId="0" applyAlignment="1"/>
    <xf numFmtId="0" fontId="2" fillId="0" borderId="0" xfId="0" applyFont="1"/>
    <xf numFmtId="0" fontId="10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Border="1"/>
    <xf numFmtId="0" fontId="6" fillId="0" borderId="0" xfId="0" applyFont="1" applyBorder="1" applyAlignment="1">
      <alignment horizontal="left"/>
    </xf>
    <xf numFmtId="164" fontId="3" fillId="0" borderId="0" xfId="0" applyNumberFormat="1" applyFont="1" applyBorder="1"/>
    <xf numFmtId="167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10" fillId="0" borderId="0" xfId="0" applyFont="1" applyBorder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>
      <alignment horizontal="left"/>
    </xf>
    <xf numFmtId="167" fontId="0" fillId="0" borderId="0" xfId="1" applyNumberFormat="1" applyFont="1" applyBorder="1" applyAlignment="1"/>
    <xf numFmtId="1" fontId="2" fillId="0" borderId="0" xfId="0" applyNumberFormat="1" applyFont="1" applyBorder="1" applyAlignment="1"/>
    <xf numFmtId="0" fontId="6" fillId="0" borderId="0" xfId="0" applyFont="1" applyBorder="1"/>
    <xf numFmtId="166" fontId="0" fillId="0" borderId="0" xfId="0" applyNumberFormat="1" applyBorder="1" applyAlignment="1"/>
    <xf numFmtId="0" fontId="9" fillId="0" borderId="0" xfId="0" applyFont="1" applyBorder="1"/>
    <xf numFmtId="164" fontId="0" fillId="0" borderId="0" xfId="0" applyNumberFormat="1" applyBorder="1"/>
    <xf numFmtId="0" fontId="8" fillId="0" borderId="0" xfId="0" applyFont="1" applyBorder="1" applyAlignment="1">
      <alignment horizontal="left"/>
    </xf>
    <xf numFmtId="0" fontId="14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justify" readingOrder="1"/>
    </xf>
    <xf numFmtId="49" fontId="13" fillId="0" borderId="1" xfId="2" applyNumberFormat="1" applyFont="1" applyBorder="1" applyAlignment="1" applyProtection="1"/>
    <xf numFmtId="0" fontId="4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2" fillId="0" borderId="1" xfId="0" applyFont="1" applyBorder="1"/>
    <xf numFmtId="0" fontId="17" fillId="0" borderId="1" xfId="0" applyFont="1" applyBorder="1"/>
    <xf numFmtId="0" fontId="10" fillId="0" borderId="1" xfId="0" applyFont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3" fontId="3" fillId="0" borderId="0" xfId="1" applyNumberFormat="1" applyFont="1" applyBorder="1" applyAlignment="1">
      <alignment horizontal="center"/>
    </xf>
    <xf numFmtId="0" fontId="0" fillId="3" borderId="0" xfId="0" applyFill="1"/>
    <xf numFmtId="0" fontId="2" fillId="3" borderId="0" xfId="0" applyFont="1" applyFill="1"/>
  </cellXfs>
  <cellStyles count="3">
    <cellStyle name="Comma" xfId="1" builtinId="3"/>
    <cellStyle name="Normal" xfId="0" builtinId="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rightToLeft="1" tabSelected="1" workbookViewId="0">
      <selection activeCell="F24" sqref="F24"/>
    </sheetView>
  </sheetViews>
  <sheetFormatPr defaultRowHeight="14.25"/>
  <cols>
    <col min="1" max="1" width="29" style="4" customWidth="1"/>
    <col min="2" max="2" width="10.25" customWidth="1"/>
    <col min="3" max="3" width="10.875" style="2" bestFit="1" customWidth="1"/>
    <col min="4" max="4" width="34.25" customWidth="1"/>
    <col min="5" max="5" width="3.875" style="63" customWidth="1"/>
    <col min="6" max="6" width="20" customWidth="1"/>
    <col min="7" max="7" width="13.625" customWidth="1"/>
    <col min="8" max="8" width="11.125" customWidth="1"/>
    <col min="9" max="10" width="11" bestFit="1" customWidth="1"/>
    <col min="11" max="11" width="16.625" customWidth="1"/>
    <col min="12" max="12" width="18.75" bestFit="1" customWidth="1"/>
  </cols>
  <sheetData>
    <row r="1" spans="1:11" ht="27" customHeight="1">
      <c r="G1" s="24" t="s">
        <v>78</v>
      </c>
      <c r="H1" s="1"/>
      <c r="I1" s="1"/>
      <c r="J1" s="1"/>
    </row>
    <row r="2" spans="1:11" ht="18">
      <c r="A2" s="25" t="s">
        <v>36</v>
      </c>
      <c r="C2" s="45"/>
      <c r="D2" s="46" t="s">
        <v>81</v>
      </c>
    </row>
    <row r="3" spans="1:11" ht="15.75">
      <c r="A3" s="5"/>
      <c r="B3" s="5"/>
      <c r="C3" s="5"/>
      <c r="D3" s="5"/>
      <c r="F3" s="47" t="s">
        <v>76</v>
      </c>
      <c r="G3" s="47" t="s">
        <v>75</v>
      </c>
      <c r="H3" s="47" t="s">
        <v>74</v>
      </c>
      <c r="I3" s="47" t="s">
        <v>73</v>
      </c>
      <c r="J3" s="47" t="s">
        <v>72</v>
      </c>
    </row>
    <row r="4" spans="1:11" ht="15.75">
      <c r="A4" s="35"/>
      <c r="B4" s="26"/>
      <c r="C4" s="26"/>
      <c r="D4" s="30" t="s">
        <v>80</v>
      </c>
      <c r="F4" s="31" t="s">
        <v>49</v>
      </c>
      <c r="G4" s="31" t="s">
        <v>50</v>
      </c>
      <c r="H4" s="31" t="s">
        <v>51</v>
      </c>
      <c r="I4" s="31" t="s">
        <v>41</v>
      </c>
      <c r="J4" s="31" t="s">
        <v>37</v>
      </c>
    </row>
    <row r="5" spans="1:11" ht="15">
      <c r="A5" s="35" t="s">
        <v>15</v>
      </c>
      <c r="B5" s="26" t="s">
        <v>14</v>
      </c>
      <c r="C5" s="26">
        <v>1.2999999999999999E-2</v>
      </c>
      <c r="D5" s="37" t="s">
        <v>16</v>
      </c>
      <c r="F5" s="26"/>
      <c r="G5" s="26" t="s">
        <v>38</v>
      </c>
      <c r="H5" s="26">
        <v>1</v>
      </c>
      <c r="I5" s="27">
        <v>400</v>
      </c>
      <c r="J5" s="27">
        <f>I5*H5</f>
        <v>400</v>
      </c>
      <c r="K5" s="32" t="s">
        <v>61</v>
      </c>
    </row>
    <row r="6" spans="1:11">
      <c r="A6" s="35" t="s">
        <v>0</v>
      </c>
      <c r="B6" s="26" t="s">
        <v>17</v>
      </c>
      <c r="C6" s="26">
        <v>20</v>
      </c>
      <c r="D6" s="38" t="s">
        <v>20</v>
      </c>
      <c r="F6" s="26"/>
      <c r="G6" s="26" t="s">
        <v>39</v>
      </c>
      <c r="H6" s="26">
        <v>2</v>
      </c>
      <c r="I6" s="27">
        <v>120</v>
      </c>
      <c r="J6" s="27">
        <f t="shared" ref="J6:J15" si="0">I6*H6</f>
        <v>240</v>
      </c>
      <c r="K6" s="32" t="s">
        <v>62</v>
      </c>
    </row>
    <row r="7" spans="1:11">
      <c r="A7" s="35" t="s">
        <v>6</v>
      </c>
      <c r="B7" s="26" t="s">
        <v>5</v>
      </c>
      <c r="C7" s="26">
        <f>C11*60</f>
        <v>4800</v>
      </c>
      <c r="D7" s="39" t="s">
        <v>19</v>
      </c>
      <c r="F7" s="26" t="s">
        <v>46</v>
      </c>
      <c r="G7" s="26" t="s">
        <v>40</v>
      </c>
      <c r="H7" s="26">
        <v>6</v>
      </c>
      <c r="I7" s="27">
        <v>15</v>
      </c>
      <c r="J7" s="27">
        <f t="shared" si="0"/>
        <v>90</v>
      </c>
      <c r="K7" s="32" t="s">
        <v>63</v>
      </c>
    </row>
    <row r="8" spans="1:11">
      <c r="A8" s="35"/>
      <c r="B8" s="26"/>
      <c r="C8" s="26"/>
      <c r="D8" s="32"/>
      <c r="F8" s="26" t="s">
        <v>43</v>
      </c>
      <c r="G8" s="26" t="s">
        <v>42</v>
      </c>
      <c r="H8" s="26">
        <v>2</v>
      </c>
      <c r="I8" s="27">
        <v>350</v>
      </c>
      <c r="J8" s="27">
        <f t="shared" si="0"/>
        <v>700</v>
      </c>
      <c r="K8" s="32" t="s">
        <v>64</v>
      </c>
    </row>
    <row r="9" spans="1:11">
      <c r="A9" s="35" t="s">
        <v>59</v>
      </c>
      <c r="B9" s="49" t="s">
        <v>31</v>
      </c>
      <c r="C9" s="50">
        <v>1.8</v>
      </c>
      <c r="D9" s="40" t="s">
        <v>21</v>
      </c>
      <c r="F9" s="26" t="s">
        <v>47</v>
      </c>
      <c r="G9" s="26" t="s">
        <v>52</v>
      </c>
      <c r="H9" s="26">
        <v>12</v>
      </c>
      <c r="I9" s="27">
        <v>32</v>
      </c>
      <c r="J9" s="27">
        <f t="shared" si="0"/>
        <v>384</v>
      </c>
      <c r="K9" s="32" t="s">
        <v>65</v>
      </c>
    </row>
    <row r="10" spans="1:11">
      <c r="A10" s="35" t="s">
        <v>56</v>
      </c>
      <c r="B10" s="49" t="s">
        <v>7</v>
      </c>
      <c r="C10" s="51">
        <f>0.6/3.5</f>
        <v>0.17142857142857143</v>
      </c>
      <c r="D10" s="32" t="s">
        <v>23</v>
      </c>
      <c r="F10" s="26" t="s">
        <v>48</v>
      </c>
      <c r="G10" s="26" t="s">
        <v>53</v>
      </c>
      <c r="H10" s="26">
        <v>2</v>
      </c>
      <c r="I10" s="27">
        <v>60</v>
      </c>
      <c r="J10" s="27">
        <f t="shared" si="0"/>
        <v>120</v>
      </c>
      <c r="K10" s="32" t="s">
        <v>66</v>
      </c>
    </row>
    <row r="11" spans="1:11">
      <c r="A11" s="35" t="s">
        <v>1</v>
      </c>
      <c r="B11" s="26" t="s">
        <v>2</v>
      </c>
      <c r="C11" s="52">
        <v>80</v>
      </c>
      <c r="D11" s="39" t="s">
        <v>18</v>
      </c>
      <c r="F11" s="26" t="s">
        <v>44</v>
      </c>
      <c r="G11" s="26" t="s">
        <v>54</v>
      </c>
      <c r="H11" s="26">
        <v>1</v>
      </c>
      <c r="I11" s="27">
        <v>1200</v>
      </c>
      <c r="J11" s="27">
        <f t="shared" si="0"/>
        <v>1200</v>
      </c>
      <c r="K11" s="32" t="s">
        <v>67</v>
      </c>
    </row>
    <row r="12" spans="1:11">
      <c r="A12" s="35" t="s">
        <v>9</v>
      </c>
      <c r="B12" s="26" t="s">
        <v>29</v>
      </c>
      <c r="C12" s="52">
        <v>24</v>
      </c>
      <c r="D12" s="32" t="s">
        <v>30</v>
      </c>
      <c r="F12" s="26"/>
      <c r="G12" s="26" t="s">
        <v>68</v>
      </c>
      <c r="H12" s="26">
        <v>6</v>
      </c>
      <c r="I12" s="27">
        <v>90</v>
      </c>
      <c r="J12" s="27">
        <f t="shared" si="0"/>
        <v>540</v>
      </c>
      <c r="K12" s="32" t="s">
        <v>69</v>
      </c>
    </row>
    <row r="13" spans="1:11">
      <c r="A13" s="35" t="s">
        <v>11</v>
      </c>
      <c r="B13" s="26" t="s">
        <v>27</v>
      </c>
      <c r="C13" s="52">
        <v>15</v>
      </c>
      <c r="D13" s="32" t="s">
        <v>28</v>
      </c>
      <c r="F13" s="26" t="s">
        <v>45</v>
      </c>
      <c r="G13" s="26" t="s">
        <v>70</v>
      </c>
      <c r="H13" s="26">
        <v>2</v>
      </c>
      <c r="I13" s="27">
        <v>50</v>
      </c>
      <c r="J13" s="27">
        <f t="shared" si="0"/>
        <v>100</v>
      </c>
      <c r="K13" s="32" t="s">
        <v>71</v>
      </c>
    </row>
    <row r="14" spans="1:11">
      <c r="A14" s="35" t="s">
        <v>57</v>
      </c>
      <c r="B14" s="49" t="s">
        <v>7</v>
      </c>
      <c r="C14" s="53">
        <f>20/3.5</f>
        <v>5.7142857142857144</v>
      </c>
      <c r="D14" s="32" t="s">
        <v>34</v>
      </c>
      <c r="F14" s="26"/>
      <c r="G14" s="26"/>
      <c r="H14" s="26"/>
      <c r="I14" s="26"/>
      <c r="J14" s="27"/>
      <c r="K14" s="32"/>
    </row>
    <row r="15" spans="1:11" ht="42.75">
      <c r="A15" s="35"/>
      <c r="B15" s="26"/>
      <c r="C15" s="26"/>
      <c r="D15" s="32"/>
      <c r="F15" s="48" t="s">
        <v>83</v>
      </c>
      <c r="G15" s="28" t="s">
        <v>55</v>
      </c>
      <c r="H15" s="28">
        <v>2</v>
      </c>
      <c r="I15" s="29">
        <v>600</v>
      </c>
      <c r="J15" s="27">
        <f t="shared" si="0"/>
        <v>1200</v>
      </c>
      <c r="K15" s="32" t="s">
        <v>77</v>
      </c>
    </row>
    <row r="16" spans="1:11" ht="15">
      <c r="A16" s="41" t="s">
        <v>10</v>
      </c>
      <c r="B16" s="54" t="s">
        <v>25</v>
      </c>
      <c r="C16" s="55">
        <f>C11*C13*60*C12</f>
        <v>1728000</v>
      </c>
      <c r="D16" s="42" t="s">
        <v>32</v>
      </c>
      <c r="F16" s="32"/>
      <c r="G16" s="33"/>
      <c r="H16" s="33"/>
      <c r="I16" s="33"/>
      <c r="J16" s="33"/>
      <c r="K16" s="33"/>
    </row>
    <row r="17" spans="1:12" ht="15">
      <c r="A17" s="41" t="s">
        <v>12</v>
      </c>
      <c r="B17" s="54" t="s">
        <v>26</v>
      </c>
      <c r="C17" s="55">
        <f>C16*12</f>
        <v>20736000</v>
      </c>
      <c r="D17" s="42" t="s">
        <v>33</v>
      </c>
      <c r="F17" s="32"/>
      <c r="G17" s="26"/>
      <c r="H17" s="26"/>
      <c r="I17" s="26"/>
      <c r="J17" s="34">
        <f>SUM(J5:J16)</f>
        <v>4974</v>
      </c>
      <c r="K17" s="36" t="s">
        <v>82</v>
      </c>
    </row>
    <row r="18" spans="1:12" s="3" customFormat="1" ht="15">
      <c r="A18" s="35"/>
      <c r="B18" s="26"/>
      <c r="C18" s="26"/>
      <c r="D18" s="32"/>
      <c r="E18" s="64"/>
      <c r="G18" s="23"/>
      <c r="H18" s="23"/>
      <c r="I18" s="23"/>
    </row>
    <row r="19" spans="1:12">
      <c r="A19" s="35" t="s">
        <v>8</v>
      </c>
      <c r="B19" s="49" t="s">
        <v>24</v>
      </c>
      <c r="C19" s="56">
        <f>C14/C7</f>
        <v>1.1904761904761906E-3</v>
      </c>
      <c r="D19" s="32" t="s">
        <v>35</v>
      </c>
      <c r="G19" s="23"/>
      <c r="H19" s="23"/>
      <c r="I19" s="23"/>
      <c r="J19" s="23"/>
      <c r="K19" s="23"/>
    </row>
    <row r="20" spans="1:12">
      <c r="A20" s="35" t="s">
        <v>3</v>
      </c>
      <c r="B20" s="49" t="s">
        <v>24</v>
      </c>
      <c r="C20" s="56">
        <f>C5*C9</f>
        <v>2.3400000000000001E-2</v>
      </c>
      <c r="D20" s="39" t="s">
        <v>22</v>
      </c>
    </row>
    <row r="21" spans="1:12">
      <c r="A21" s="35" t="s">
        <v>4</v>
      </c>
      <c r="B21" s="49" t="s">
        <v>24</v>
      </c>
      <c r="C21" s="56">
        <f>(C6*0.5/3.5)/C7</f>
        <v>5.9523809523809529E-4</v>
      </c>
      <c r="D21" s="32" t="s">
        <v>23</v>
      </c>
    </row>
    <row r="22" spans="1:12">
      <c r="A22" s="35" t="s">
        <v>58</v>
      </c>
      <c r="B22" s="49" t="s">
        <v>24</v>
      </c>
      <c r="C22" s="56">
        <f xml:space="preserve">  J17/C17</f>
        <v>2.398726851851852E-4</v>
      </c>
      <c r="D22" s="32"/>
    </row>
    <row r="23" spans="1:12">
      <c r="A23" s="35"/>
      <c r="B23" s="26"/>
      <c r="C23" s="26"/>
      <c r="D23" s="32"/>
    </row>
    <row r="24" spans="1:12" ht="18">
      <c r="A24" s="41" t="s">
        <v>13</v>
      </c>
      <c r="B24" s="57" t="s">
        <v>24</v>
      </c>
      <c r="C24" s="58">
        <f>SUM(C19:C22)+K28</f>
        <v>2.5425586970899472E-2</v>
      </c>
      <c r="D24" s="43" t="s">
        <v>79</v>
      </c>
    </row>
    <row r="25" spans="1:12">
      <c r="A25" s="44" t="s">
        <v>60</v>
      </c>
      <c r="B25" s="26"/>
      <c r="C25" s="26"/>
      <c r="D25" s="32"/>
    </row>
    <row r="26" spans="1:12" ht="15">
      <c r="A26" s="11" t="s">
        <v>84</v>
      </c>
      <c r="B26" s="59" t="s">
        <v>85</v>
      </c>
      <c r="C26" s="60">
        <v>0.04</v>
      </c>
      <c r="D26" s="21" t="s">
        <v>86</v>
      </c>
    </row>
    <row r="27" spans="1:12" ht="15">
      <c r="A27" s="22" t="s">
        <v>87</v>
      </c>
      <c r="B27" s="61" t="s">
        <v>85</v>
      </c>
      <c r="C27" s="62">
        <f>(C26-C24)*C17</f>
        <v>302215.02857142856</v>
      </c>
      <c r="D27" s="10" t="s">
        <v>88</v>
      </c>
      <c r="I27" s="11"/>
      <c r="J27" s="14"/>
      <c r="K27" s="15"/>
      <c r="L27" s="12"/>
    </row>
    <row r="28" spans="1:12">
      <c r="B28" s="23"/>
      <c r="C28" s="23"/>
      <c r="I28" s="11"/>
      <c r="J28" s="14"/>
      <c r="K28" s="18"/>
      <c r="L28" s="12"/>
    </row>
    <row r="29" spans="1:12" ht="15">
      <c r="I29" s="6"/>
      <c r="J29" s="7"/>
      <c r="K29" s="16"/>
      <c r="L29" s="17"/>
    </row>
    <row r="30" spans="1:12" ht="15.75">
      <c r="I30" s="11"/>
      <c r="J30" s="12"/>
      <c r="K30" s="13"/>
      <c r="L30" s="19"/>
    </row>
    <row r="31" spans="1:12" ht="15">
      <c r="A31" s="11"/>
      <c r="B31" s="20"/>
      <c r="C31" s="15"/>
      <c r="D31" s="12"/>
      <c r="I31" s="11"/>
      <c r="J31" s="20"/>
      <c r="K31" s="13"/>
      <c r="L31" s="21"/>
    </row>
    <row r="32" spans="1:12" ht="15">
      <c r="A32" s="11"/>
      <c r="B32" s="12"/>
      <c r="C32" s="13"/>
      <c r="D32" s="12"/>
      <c r="I32" s="22"/>
      <c r="J32" s="8"/>
      <c r="K32" s="9"/>
      <c r="L32" s="10"/>
    </row>
    <row r="33" spans="1:4">
      <c r="A33" s="11"/>
      <c r="B33" s="12"/>
      <c r="C33" s="13"/>
      <c r="D33" s="1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גיליון2</vt:lpstr>
      <vt:lpstr>גיליון3</vt:lpstr>
      <vt:lpstr>גיליון2!WPrint_Area_W</vt:lpstr>
    </vt:vector>
  </TitlesOfParts>
  <Company>מופליין מחשבת בע"מ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מופליין מחשבת בע"מ</dc:creator>
  <cp:lastModifiedBy>Erez-HP</cp:lastModifiedBy>
  <cp:lastPrinted>2013-04-30T14:34:11Z</cp:lastPrinted>
  <dcterms:created xsi:type="dcterms:W3CDTF">2011-08-31T13:37:06Z</dcterms:created>
  <dcterms:modified xsi:type="dcterms:W3CDTF">2016-02-05T17:53:00Z</dcterms:modified>
</cp:coreProperties>
</file>